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01g\Googplace GmbH Dropbox\Googplace GmbH\Firmendaten 4.11.12\Kunden\Clerc Generalunternehmung AG\e. HP - Clerc AG\Bilder HP\Clerc Düdingen Webseite 23\"/>
    </mc:Choice>
  </mc:AlternateContent>
  <xr:revisionPtr revIDLastSave="0" documentId="13_ncr:1_{E4EF9E5C-C481-4DBC-9648-16648F7C5993}" xr6:coauthVersionLast="47" xr6:coauthVersionMax="47" xr10:uidLastSave="{00000000-0000-0000-0000-000000000000}"/>
  <workbookProtection workbookPassword="CA87" lockStructure="1"/>
  <bookViews>
    <workbookView xWindow="-120" yWindow="-120" windowWidth="29040" windowHeight="15720" xr2:uid="{00000000-000D-0000-FFFF-FFFF00000000}"/>
  </bookViews>
  <sheets>
    <sheet name="Finanzierung Eigenkapital -20%" sheetId="1" r:id="rId1"/>
    <sheet name="Finanzierung Eigenkapital +20%" sheetId="2" r:id="rId2"/>
  </sheets>
  <calcPr calcId="191029"/>
  <customWorkbookViews>
    <customWorkbookView name="Pascal Tornare - Persönliche Ansicht" guid="{6A0EA650-29F8-4030-AE3D-BA05D9464A0E}" mergeInterval="0" personalView="1" maximized="1" windowWidth="1276" windowHeight="852" activeSheetId="1"/>
    <customWorkbookView name="Tornare Pascal - Persönliche Ansicht" guid="{60789CE9-BDA0-4B60-B1DB-8D41CD8AC6A3}" mergeInterval="0" personalView="1" maximized="1" windowWidth="1396" windowHeight="87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H25" i="1"/>
  <c r="H31" i="1"/>
  <c r="E33" i="1" s="1"/>
  <c r="H33" i="1" s="1"/>
  <c r="H37" i="1" s="1"/>
  <c r="E7" i="2"/>
  <c r="E9" i="2"/>
  <c r="H39" i="1" l="1"/>
  <c r="H50" i="1" s="1"/>
  <c r="H43" i="1"/>
  <c r="H61" i="1" s="1"/>
  <c r="I15" i="2"/>
  <c r="I19" i="2" l="1"/>
  <c r="I28" i="2" s="1"/>
  <c r="F17" i="2"/>
  <c r="I21" i="2"/>
  <c r="I32" i="2" s="1"/>
  <c r="H41" i="1"/>
  <c r="I34" i="2" l="1"/>
  <c r="I36" i="2" s="1"/>
  <c r="I38" i="2" s="1"/>
  <c r="I30" i="2"/>
  <c r="H52" i="1"/>
  <c r="H56" i="1" s="1"/>
  <c r="H46" i="1"/>
  <c r="H54" i="1" s="1"/>
  <c r="H58" i="1" l="1"/>
  <c r="H63" i="1"/>
  <c r="H65" i="1" s="1"/>
  <c r="H67" i="1" s="1"/>
</calcChain>
</file>

<file path=xl/sharedStrings.xml><?xml version="1.0" encoding="utf-8"?>
<sst xmlns="http://schemas.openxmlformats.org/spreadsheetml/2006/main" count="129" uniqueCount="80">
  <si>
    <t>:</t>
  </si>
  <si>
    <t>%</t>
  </si>
  <si>
    <t>Fr.</t>
  </si>
  <si>
    <t>(max. 80%)</t>
  </si>
  <si>
    <t>Objekt</t>
  </si>
  <si>
    <t>Ihre</t>
  </si>
  <si>
    <t>Finanzierung / Budgetplan für Ihr Eigenheim</t>
  </si>
  <si>
    <t>Gebäudekosten</t>
  </si>
  <si>
    <t>Umgebung / Äussere Kanalisation / Wasseranschluss</t>
  </si>
  <si>
    <t>(Abhängig von Parzellengrösse und Standard)</t>
  </si>
  <si>
    <t>Annahme</t>
  </si>
  <si>
    <t>Unterstand/Garage</t>
  </si>
  <si>
    <t xml:space="preserve">Gebühren für Anschluss an Kanalisation, Trinkwasser, Elektrizität, </t>
  </si>
  <si>
    <t>Fläche  :          m2</t>
  </si>
  <si>
    <t xml:space="preserve">   Verkaufspreis :</t>
  </si>
  <si>
    <t>Eigenkapital</t>
  </si>
  <si>
    <t>Fremdkapital/Bank</t>
  </si>
  <si>
    <t>2. Hypothek</t>
  </si>
  <si>
    <t>Nebenkosten/Unterhalt</t>
  </si>
  <si>
    <t>Berechnung</t>
  </si>
  <si>
    <t>Kosten pro Jahr</t>
  </si>
  <si>
    <t>Kosten pro Monat</t>
  </si>
  <si>
    <t>(ohne Nebenkosten)</t>
  </si>
  <si>
    <t>(inkl. Nebenkosten)</t>
  </si>
  <si>
    <t>(Abhängig von möglichem Eigenkapital und wird in der Regel nicht über den Baukredit bezahlt!)</t>
  </si>
  <si>
    <t>Finanzierung mit Eigenkapital höher als 20% - Nur mit Hypothek 1. Rang</t>
  </si>
  <si>
    <t>Bauherrn</t>
  </si>
  <si>
    <t>Grundlagen</t>
  </si>
  <si>
    <t>Kaufpreis/Anlagekosten</t>
  </si>
  <si>
    <t>1. Hypothek = Fremdkapital/Bank</t>
  </si>
  <si>
    <t>1. Hypothek = Kosten pro Jahr</t>
  </si>
  <si>
    <t xml:space="preserve">Kosten pro Monat </t>
  </si>
  <si>
    <r>
      <t>Minimales Bruttoeinkommen</t>
    </r>
    <r>
      <rPr>
        <i/>
        <sz val="10"/>
        <rFont val="Verdana"/>
        <family val="2"/>
      </rPr>
      <t xml:space="preserve"> (Zins &lt; 1/3 vom Bruttoeinkommen)</t>
    </r>
  </si>
  <si>
    <t>(2/3 von Kaufpreis/Anlagekosten)</t>
  </si>
  <si>
    <t>(Fremdkapital abzüglich 1.Hypothek)</t>
  </si>
  <si>
    <t>Im Preis sind nicht eingerechnet : Verschreibung/Schuldbrieferrichtung  ca. Fr. 12'000.-</t>
  </si>
  <si>
    <t>Änderungen vbleiben orbehalten!</t>
  </si>
  <si>
    <t xml:space="preserve">Amortisation der 2. Hypothek </t>
  </si>
  <si>
    <t>(Regelmässige Rückzahlung über 15 Jahre, spätestens bis zur Pensionierung)</t>
  </si>
  <si>
    <t>sind eingerechnet!</t>
  </si>
  <si>
    <r>
      <t xml:space="preserve">TT, TV, Schutzraum </t>
    </r>
    <r>
      <rPr>
        <sz val="8"/>
        <color indexed="8"/>
        <rFont val="Calibri"/>
        <family val="2"/>
      </rPr>
      <t>(Abhängig von Gemeinde &amp; Parzellengrösse)</t>
    </r>
  </si>
  <si>
    <r>
      <t>%</t>
    </r>
    <r>
      <rPr>
        <sz val="8"/>
        <color indexed="8"/>
        <rFont val="Calibri"/>
        <family val="2"/>
      </rPr>
      <t xml:space="preserve"> (je nach Situation und Bank)</t>
    </r>
  </si>
  <si>
    <t>CHF</t>
  </si>
  <si>
    <t>BERECHNUNG/BELASTUNG</t>
  </si>
  <si>
    <t>GRUNDLAGEN/ANLAGEKOSTEN</t>
  </si>
  <si>
    <t>OBJEKT</t>
  </si>
  <si>
    <t>BAUHERRSCHAFT</t>
  </si>
  <si>
    <t xml:space="preserve">    CHF/m2</t>
  </si>
  <si>
    <t>%      CHF</t>
  </si>
  <si>
    <t>Pensionskasse</t>
  </si>
  <si>
    <t>Diese Berechnung ist ein Beispiel, ist unverbindlich und ohne Gewähr!
Änderungen/Anpassungen bleiben vorbehalten!</t>
  </si>
  <si>
    <t>(möglicher Vorbezug max. 10% des Belehnungswerts)</t>
  </si>
  <si>
    <r>
      <t xml:space="preserve">Bauland </t>
    </r>
    <r>
      <rPr>
        <sz val="8"/>
        <color indexed="8"/>
        <rFont val="Calibri"/>
        <family val="2"/>
      </rPr>
      <t xml:space="preserve"> (z.B. 650m2 x CHF/m2 400.00 = CHF. 260'000.00)</t>
    </r>
  </si>
  <si>
    <t>2 Autos ca.CHF 45'000.00</t>
  </si>
  <si>
    <t>1 Auto ca. CHF 35'000.00</t>
  </si>
  <si>
    <t>ca. CHF 45'000.00 + 30'000.00</t>
  </si>
  <si>
    <t>Vorbereitungsarbeiten/Nebenlosten</t>
  </si>
  <si>
    <t>(Geometerkosten, Baubewilligung, Baugespann, Versicherung, Kontrollen, etc.)</t>
  </si>
  <si>
    <t>IHR EIGENHEIM</t>
  </si>
  <si>
    <t>FINANZIERUNG / BUDGETPLAN</t>
  </si>
  <si>
    <r>
      <t xml:space="preserve">Handänderungssteurn Bauland+Baute </t>
    </r>
    <r>
      <rPr>
        <sz val="8"/>
        <color indexed="8"/>
        <rFont val="Calibri"/>
        <family val="2"/>
      </rPr>
      <t>(Notar, Grundbuch ca. 4.5%+3.0%)</t>
    </r>
  </si>
  <si>
    <t>Notarkosten, Schuldbriefe, Bankzinsen, Grundbuch, etc.</t>
  </si>
  <si>
    <r>
      <t xml:space="preserve">Die Kosten für Verschreibung, Handänderung, Schuldbriefe, Zinsen, Grundbuch, etc. </t>
    </r>
    <r>
      <rPr>
        <b/>
        <sz val="9"/>
        <color indexed="8"/>
        <rFont val="Calibri"/>
        <family val="2"/>
      </rPr>
      <t>CHF</t>
    </r>
  </si>
  <si>
    <t>Diese Kosten sind Abhängig vom möglichem Eigenkapital und werden in der Regel nicht im Baukredit miteingeschlossen!</t>
  </si>
  <si>
    <r>
      <t>(</t>
    </r>
    <r>
      <rPr>
        <u/>
        <sz val="8"/>
        <color indexed="8"/>
        <rFont val="Calibri"/>
        <family val="2"/>
      </rPr>
      <t>inkl.</t>
    </r>
    <r>
      <rPr>
        <sz val="8"/>
        <color indexed="8"/>
        <rFont val="Calibri"/>
        <family val="2"/>
      </rPr>
      <t xml:space="preserve"> Nebenkosten)</t>
    </r>
  </si>
  <si>
    <r>
      <t>(</t>
    </r>
    <r>
      <rPr>
        <u/>
        <sz val="8"/>
        <color indexed="8"/>
        <rFont val="Calibri"/>
        <family val="2"/>
      </rPr>
      <t>ohne</t>
    </r>
    <r>
      <rPr>
        <sz val="8"/>
        <color indexed="8"/>
        <rFont val="Calibri"/>
        <family val="2"/>
      </rPr>
      <t xml:space="preserve"> Nebenkosten)</t>
    </r>
  </si>
  <si>
    <r>
      <rPr>
        <sz val="10"/>
        <rFont val="Calibri"/>
        <family val="2"/>
      </rPr>
      <t>Jahre</t>
    </r>
    <r>
      <rPr>
        <sz val="8"/>
        <color indexed="8"/>
        <rFont val="Calibri"/>
        <family val="2"/>
      </rPr>
      <t xml:space="preserve"> (indirekt möglich-3a)</t>
    </r>
  </si>
  <si>
    <r>
      <rPr>
        <sz val="10"/>
        <color indexed="8"/>
        <rFont val="Calibri"/>
        <family val="2"/>
      </rPr>
      <t>%</t>
    </r>
    <r>
      <rPr>
        <sz val="8"/>
        <color indexed="8"/>
        <rFont val="Calibri"/>
        <family val="2"/>
      </rPr>
      <t xml:space="preserve"> (von Kaufpreis/Anlagekosten)</t>
    </r>
  </si>
  <si>
    <r>
      <t>Eigenkapital</t>
    </r>
    <r>
      <rPr>
        <sz val="8"/>
        <color indexed="8"/>
        <rFont val="Calibri"/>
        <family val="2"/>
      </rPr>
      <t xml:space="preserve">  (min. 20%)                </t>
    </r>
    <r>
      <rPr>
        <b/>
        <sz val="10"/>
        <color indexed="8"/>
        <rFont val="Calibri"/>
        <family val="2"/>
      </rPr>
      <t xml:space="preserve"> </t>
    </r>
  </si>
  <si>
    <r>
      <t>1. Hypothek</t>
    </r>
    <r>
      <rPr>
        <sz val="8"/>
        <color indexed="8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</si>
  <si>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>Amortisation 2. Hypothek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(15-20 Jahre)</t>
    </r>
  </si>
  <si>
    <r>
      <t>Nebenkosten/Unterhalt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(0.5-1.0%)</t>
    </r>
  </si>
  <si>
    <r>
      <t xml:space="preserve">1. Hypothek </t>
    </r>
    <r>
      <rPr>
        <sz val="8"/>
        <color indexed="8"/>
        <rFont val="Calibri"/>
        <family val="2"/>
      </rPr>
      <t>(3.0-5.0%)</t>
    </r>
  </si>
  <si>
    <r>
      <t>2. Hypothek (</t>
    </r>
    <r>
      <rPr>
        <sz val="8"/>
        <color indexed="8"/>
        <rFont val="Calibri"/>
        <family val="2"/>
      </rPr>
      <t>3.0-5.0%)</t>
    </r>
  </si>
  <si>
    <t>Zinsbelastung pro Jahr</t>
  </si>
  <si>
    <t>Zinsbelastung pro Monat</t>
  </si>
  <si>
    <t>Kosten/Zinsen pro Jahr</t>
  </si>
  <si>
    <t>Kosten/Zinsen pro Monat</t>
  </si>
  <si>
    <r>
      <t>Minimales Bruttoeinkommen</t>
    </r>
    <r>
      <rPr>
        <sz val="10"/>
        <color indexed="63"/>
        <rFont val="Calibri"/>
        <family val="2"/>
      </rPr>
      <t xml:space="preserve"> (</t>
    </r>
    <r>
      <rPr>
        <sz val="8"/>
        <color indexed="63"/>
        <rFont val="Calibri"/>
        <family val="2"/>
      </rPr>
      <t>Belastung/Zinsen monatlich max. 1/3 von Bruttoeinkommen)</t>
    </r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</si>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</sst>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Arial"/>
    </font>
    <font>
      <sz val="8"/>
      <name val="Arial"/>
      <family val="2"/>
    </font>
    <font>
      <sz val="10"/>
      <color indexed="8"/>
      <name val="Verdana"/>
      <family val="2"/>
    </font>
    <font>
      <i/>
      <sz val="10"/>
      <color indexed="9"/>
      <name val="Verdana"/>
      <family val="2"/>
    </font>
    <font>
      <i/>
      <sz val="10"/>
      <color indexed="8"/>
      <name val="Verdana"/>
      <family val="2"/>
    </font>
    <font>
      <b/>
      <i/>
      <sz val="12"/>
      <name val="Verdana"/>
      <family val="2"/>
    </font>
    <font>
      <i/>
      <sz val="8"/>
      <color indexed="8"/>
      <name val="Verdana"/>
      <family val="2"/>
    </font>
    <font>
      <sz val="10"/>
      <name val="Verdana"/>
      <family val="2"/>
    </font>
    <font>
      <i/>
      <sz val="10"/>
      <color indexed="63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i/>
      <sz val="18"/>
      <color indexed="9"/>
      <name val="Verdana"/>
      <family val="2"/>
    </font>
    <font>
      <i/>
      <sz val="16"/>
      <name val="Verdana"/>
      <family val="2"/>
    </font>
    <font>
      <sz val="8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4" fontId="11" fillId="2" borderId="0" xfId="0" applyNumberFormat="1" applyFont="1" applyFill="1"/>
    <xf numFmtId="4" fontId="7" fillId="0" borderId="0" xfId="0" applyNumberFormat="1" applyFont="1"/>
    <xf numFmtId="4" fontId="3" fillId="2" borderId="0" xfId="0" applyNumberFormat="1" applyFont="1" applyFill="1"/>
    <xf numFmtId="4" fontId="12" fillId="0" borderId="0" xfId="0" applyNumberFormat="1" applyFont="1"/>
    <xf numFmtId="4" fontId="13" fillId="0" borderId="0" xfId="0" applyNumberFormat="1" applyFont="1"/>
    <xf numFmtId="4" fontId="5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4" fontId="7" fillId="0" borderId="0" xfId="0" applyNumberFormat="1" applyFont="1" applyAlignment="1">
      <alignment horizontal="right"/>
    </xf>
    <xf numFmtId="4" fontId="2" fillId="0" borderId="0" xfId="0" applyNumberFormat="1" applyFont="1"/>
    <xf numFmtId="4" fontId="14" fillId="0" borderId="0" xfId="0" applyNumberFormat="1" applyFont="1" applyAlignment="1">
      <alignment horizontal="right"/>
    </xf>
    <xf numFmtId="4" fontId="15" fillId="3" borderId="0" xfId="0" applyNumberFormat="1" applyFont="1" applyFill="1"/>
    <xf numFmtId="4" fontId="8" fillId="3" borderId="0" xfId="0" applyNumberFormat="1" applyFont="1" applyFill="1"/>
    <xf numFmtId="4" fontId="4" fillId="0" borderId="0" xfId="0" applyNumberFormat="1" applyFont="1"/>
    <xf numFmtId="4" fontId="2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9" fillId="0" borderId="0" xfId="0" applyNumberFormat="1" applyFont="1"/>
    <xf numFmtId="4" fontId="9" fillId="3" borderId="0" xfId="0" applyNumberFormat="1" applyFont="1" applyFill="1"/>
    <xf numFmtId="4" fontId="7" fillId="0" borderId="1" xfId="0" applyNumberFormat="1" applyFont="1" applyBorder="1"/>
    <xf numFmtId="4" fontId="7" fillId="4" borderId="0" xfId="0" applyNumberFormat="1" applyFont="1" applyFill="1" applyProtection="1">
      <protection locked="0"/>
    </xf>
    <xf numFmtId="4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4" fontId="11" fillId="2" borderId="0" xfId="0" applyNumberFormat="1" applyFont="1" applyFill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7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10" fillId="0" borderId="0" xfId="0" applyFont="1"/>
    <xf numFmtId="0" fontId="3" fillId="2" borderId="0" xfId="0" applyFont="1" applyFill="1"/>
    <xf numFmtId="0" fontId="12" fillId="0" borderId="0" xfId="0" applyFont="1"/>
    <xf numFmtId="0" fontId="5" fillId="0" borderId="0" xfId="0" applyFont="1"/>
    <xf numFmtId="1" fontId="5" fillId="0" borderId="0" xfId="0" applyNumberFormat="1" applyFont="1" applyAlignment="1">
      <alignment horizontal="left"/>
    </xf>
    <xf numFmtId="1" fontId="12" fillId="0" borderId="0" xfId="0" applyNumberFormat="1" applyFont="1"/>
    <xf numFmtId="0" fontId="14" fillId="0" borderId="0" xfId="0" applyFont="1"/>
    <xf numFmtId="0" fontId="7" fillId="0" borderId="0" xfId="0" applyFont="1"/>
    <xf numFmtId="0" fontId="16" fillId="0" borderId="0" xfId="0" applyFont="1"/>
    <xf numFmtId="0" fontId="15" fillId="3" borderId="0" xfId="0" applyFont="1" applyFill="1"/>
    <xf numFmtId="0" fontId="17" fillId="0" borderId="0" xfId="0" applyFont="1"/>
    <xf numFmtId="0" fontId="18" fillId="0" borderId="0" xfId="0" applyFont="1"/>
    <xf numFmtId="0" fontId="19" fillId="2" borderId="0" xfId="0" applyFont="1" applyFill="1"/>
    <xf numFmtId="0" fontId="20" fillId="0" borderId="0" xfId="0" applyFont="1"/>
    <xf numFmtId="4" fontId="30" fillId="2" borderId="0" xfId="0" applyNumberFormat="1" applyFont="1" applyFill="1"/>
    <xf numFmtId="4" fontId="30" fillId="2" borderId="0" xfId="0" applyNumberFormat="1" applyFont="1" applyFill="1" applyAlignment="1">
      <alignment horizontal="right"/>
    </xf>
    <xf numFmtId="4" fontId="30" fillId="0" borderId="0" xfId="0" applyNumberFormat="1" applyFont="1"/>
    <xf numFmtId="4" fontId="30" fillId="0" borderId="0" xfId="0" applyNumberFormat="1" applyFont="1" applyAlignment="1">
      <alignment horizontal="right"/>
    </xf>
    <xf numFmtId="0" fontId="31" fillId="0" borderId="0" xfId="0" applyFont="1"/>
    <xf numFmtId="4" fontId="32" fillId="0" borderId="0" xfId="0" applyNumberFormat="1" applyFont="1"/>
    <xf numFmtId="4" fontId="30" fillId="0" borderId="0" xfId="0" applyNumberFormat="1" applyFont="1" applyAlignment="1">
      <alignment horizontal="center"/>
    </xf>
    <xf numFmtId="4" fontId="31" fillId="5" borderId="0" xfId="0" applyNumberFormat="1" applyFont="1" applyFill="1" applyProtection="1">
      <protection locked="0"/>
    </xf>
    <xf numFmtId="4" fontId="30" fillId="5" borderId="0" xfId="0" applyNumberFormat="1" applyFont="1" applyFill="1"/>
    <xf numFmtId="4" fontId="30" fillId="5" borderId="0" xfId="0" applyNumberFormat="1" applyFont="1" applyFill="1" applyAlignment="1">
      <alignment horizontal="right"/>
    </xf>
    <xf numFmtId="4" fontId="31" fillId="0" borderId="0" xfId="0" applyNumberFormat="1" applyFont="1"/>
    <xf numFmtId="4" fontId="33" fillId="0" borderId="0" xfId="0" applyNumberFormat="1" applyFont="1"/>
    <xf numFmtId="4" fontId="34" fillId="0" borderId="0" xfId="0" applyNumberFormat="1" applyFont="1"/>
    <xf numFmtId="0" fontId="30" fillId="0" borderId="0" xfId="0" applyFont="1"/>
    <xf numFmtId="4" fontId="30" fillId="5" borderId="0" xfId="0" applyNumberFormat="1" applyFont="1" applyFill="1" applyProtection="1">
      <protection locked="0"/>
    </xf>
    <xf numFmtId="4" fontId="35" fillId="0" borderId="0" xfId="0" applyNumberFormat="1" applyFont="1"/>
    <xf numFmtId="0" fontId="35" fillId="0" borderId="0" xfId="0" applyFont="1"/>
    <xf numFmtId="4" fontId="35" fillId="0" borderId="0" xfId="0" applyNumberFormat="1" applyFont="1" applyAlignment="1">
      <alignment horizontal="right"/>
    </xf>
    <xf numFmtId="4" fontId="36" fillId="0" borderId="0" xfId="0" applyNumberFormat="1" applyFont="1"/>
    <xf numFmtId="4" fontId="30" fillId="0" borderId="0" xfId="0" applyNumberFormat="1" applyFont="1" applyAlignment="1">
      <alignment horizontal="left"/>
    </xf>
    <xf numFmtId="4" fontId="30" fillId="5" borderId="0" xfId="0" applyNumberFormat="1" applyFont="1" applyFill="1" applyAlignment="1" applyProtection="1">
      <alignment horizontal="left"/>
      <protection locked="0"/>
    </xf>
    <xf numFmtId="4" fontId="30" fillId="5" borderId="0" xfId="0" applyNumberFormat="1" applyFont="1" applyFill="1" applyAlignment="1" applyProtection="1">
      <alignment horizontal="right"/>
      <protection locked="0"/>
    </xf>
    <xf numFmtId="4" fontId="30" fillId="0" borderId="1" xfId="0" applyNumberFormat="1" applyFont="1" applyBorder="1"/>
    <xf numFmtId="0" fontId="36" fillId="0" borderId="0" xfId="0" applyFont="1"/>
    <xf numFmtId="4" fontId="37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/>
    <xf numFmtId="0" fontId="33" fillId="0" borderId="0" xfId="0" applyFont="1"/>
    <xf numFmtId="4" fontId="38" fillId="0" borderId="0" xfId="0" applyNumberFormat="1" applyFont="1"/>
    <xf numFmtId="4" fontId="33" fillId="5" borderId="0" xfId="0" applyNumberFormat="1" applyFont="1" applyFill="1" applyProtection="1">
      <protection locked="0"/>
    </xf>
    <xf numFmtId="0" fontId="39" fillId="0" borderId="0" xfId="0" applyFont="1"/>
    <xf numFmtId="4" fontId="35" fillId="0" borderId="0" xfId="0" applyNumberFormat="1" applyFont="1" applyAlignment="1">
      <alignment horizontal="left"/>
    </xf>
    <xf numFmtId="0" fontId="40" fillId="0" borderId="0" xfId="0" applyFont="1"/>
    <xf numFmtId="4" fontId="33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0" fontId="36" fillId="0" borderId="1" xfId="0" applyFont="1" applyBorder="1"/>
    <xf numFmtId="4" fontId="36" fillId="0" borderId="1" xfId="0" applyNumberFormat="1" applyFont="1" applyBorder="1"/>
    <xf numFmtId="4" fontId="35" fillId="0" borderId="1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6" fillId="0" borderId="1" xfId="0" applyNumberFormat="1" applyFont="1" applyBorder="1" applyAlignment="1">
      <alignment horizontal="right"/>
    </xf>
    <xf numFmtId="4" fontId="30" fillId="0" borderId="2" xfId="0" applyNumberFormat="1" applyFont="1" applyBorder="1"/>
    <xf numFmtId="4" fontId="30" fillId="0" borderId="2" xfId="0" applyNumberFormat="1" applyFont="1" applyBorder="1" applyAlignment="1">
      <alignment horizontal="right"/>
    </xf>
    <xf numFmtId="0" fontId="41" fillId="0" borderId="0" xfId="0" applyFont="1"/>
    <xf numFmtId="4" fontId="41" fillId="0" borderId="0" xfId="0" applyNumberFormat="1" applyFont="1"/>
    <xf numFmtId="4" fontId="41" fillId="0" borderId="0" xfId="0" applyNumberFormat="1" applyFont="1" applyAlignment="1">
      <alignment horizontal="right"/>
    </xf>
    <xf numFmtId="4" fontId="31" fillId="3" borderId="0" xfId="0" applyNumberFormat="1" applyFont="1" applyFill="1"/>
    <xf numFmtId="4" fontId="30" fillId="3" borderId="0" xfId="0" applyNumberFormat="1" applyFont="1" applyFill="1" applyAlignment="1">
      <alignment horizontal="right"/>
    </xf>
    <xf numFmtId="4" fontId="31" fillId="3" borderId="0" xfId="0" applyNumberFormat="1" applyFont="1" applyFill="1" applyAlignment="1">
      <alignment horizontal="right"/>
    </xf>
    <xf numFmtId="0" fontId="42" fillId="3" borderId="0" xfId="0" applyFont="1" applyFill="1"/>
    <xf numFmtId="4" fontId="42" fillId="3" borderId="0" xfId="0" applyNumberFormat="1" applyFont="1" applyFill="1"/>
    <xf numFmtId="4" fontId="42" fillId="3" borderId="0" xfId="0" applyNumberFormat="1" applyFont="1" applyFill="1" applyAlignment="1">
      <alignment horizontal="right"/>
    </xf>
    <xf numFmtId="4" fontId="43" fillId="3" borderId="0" xfId="0" applyNumberFormat="1" applyFont="1" applyFill="1"/>
    <xf numFmtId="0" fontId="38" fillId="0" borderId="0" xfId="0" applyFont="1"/>
    <xf numFmtId="4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44" fillId="0" borderId="0" xfId="0" applyFont="1"/>
    <xf numFmtId="4" fontId="45" fillId="2" borderId="0" xfId="0" applyNumberFormat="1" applyFont="1" applyFill="1"/>
    <xf numFmtId="0" fontId="46" fillId="2" borderId="0" xfId="0" applyFont="1" applyFill="1" applyAlignment="1">
      <alignment horizontal="left"/>
    </xf>
    <xf numFmtId="4" fontId="39" fillId="0" borderId="0" xfId="0" applyNumberFormat="1" applyFont="1"/>
    <xf numFmtId="0" fontId="47" fillId="0" borderId="0" xfId="0" applyFont="1"/>
    <xf numFmtId="0" fontId="48" fillId="0" borderId="1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9525</xdr:rowOff>
    </xdr:from>
    <xdr:to>
      <xdr:col>7</xdr:col>
      <xdr:colOff>790575</xdr:colOff>
      <xdr:row>2</xdr:row>
      <xdr:rowOff>219075</xdr:rowOff>
    </xdr:to>
    <xdr:pic>
      <xdr:nvPicPr>
        <xdr:cNvPr id="2081" name="Picture 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9525"/>
          <a:ext cx="504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9525</xdr:rowOff>
    </xdr:from>
    <xdr:to>
      <xdr:col>8</xdr:col>
      <xdr:colOff>1009650</xdr:colOff>
      <xdr:row>2</xdr:row>
      <xdr:rowOff>238125</xdr:rowOff>
    </xdr:to>
    <xdr:pic>
      <xdr:nvPicPr>
        <xdr:cNvPr id="3104" name="Picture 3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9525"/>
          <a:ext cx="590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showGridLines="0" tabSelected="1" zoomScale="130" zoomScaleNormal="130" workbookViewId="0">
      <selection activeCell="B25" sqref="B25"/>
    </sheetView>
  </sheetViews>
  <sheetFormatPr baseColWidth="10" defaultRowHeight="12.75" x14ac:dyDescent="0.2"/>
  <cols>
    <col min="1" max="1" width="19.42578125" style="46" customWidth="1"/>
    <col min="2" max="2" width="10.7109375" style="46" customWidth="1"/>
    <col min="3" max="3" width="9.5703125" style="46" customWidth="1"/>
    <col min="4" max="4" width="7.140625" style="46" customWidth="1"/>
    <col min="5" max="5" width="17.7109375" style="46" customWidth="1"/>
    <col min="6" max="6" width="7.7109375" style="46" customWidth="1"/>
    <col min="7" max="7" width="3.85546875" style="47" customWidth="1"/>
    <col min="8" max="8" width="12.140625" style="46" customWidth="1"/>
    <col min="9" max="16384" width="11.42578125" style="46"/>
  </cols>
  <sheetData>
    <row r="1" spans="1:8" ht="10.5" customHeight="1" x14ac:dyDescent="0.2">
      <c r="A1" s="44"/>
      <c r="B1" s="44"/>
      <c r="C1" s="44"/>
      <c r="D1" s="44"/>
      <c r="E1" s="44"/>
      <c r="F1" s="44"/>
      <c r="G1" s="45"/>
      <c r="H1" s="44"/>
    </row>
    <row r="2" spans="1:8" ht="15.75" x14ac:dyDescent="0.25">
      <c r="A2" s="100" t="s">
        <v>58</v>
      </c>
      <c r="B2" s="44"/>
      <c r="C2" s="44"/>
      <c r="D2" s="44"/>
      <c r="E2" s="44"/>
      <c r="F2" s="44"/>
      <c r="G2" s="45"/>
      <c r="H2" s="44"/>
    </row>
    <row r="3" spans="1:8" ht="19.5" customHeight="1" x14ac:dyDescent="0.35">
      <c r="A3" s="101" t="s">
        <v>59</v>
      </c>
      <c r="B3" s="44"/>
      <c r="C3" s="44"/>
      <c r="D3" s="44"/>
      <c r="E3" s="44"/>
      <c r="F3" s="44"/>
      <c r="G3" s="45"/>
      <c r="H3" s="44"/>
    </row>
    <row r="4" spans="1:8" ht="11.25" customHeight="1" x14ac:dyDescent="0.2"/>
    <row r="5" spans="1:8" ht="15.75" x14ac:dyDescent="0.25">
      <c r="A5" s="48" t="s">
        <v>45</v>
      </c>
      <c r="B5" s="49"/>
      <c r="C5" s="50" t="s">
        <v>0</v>
      </c>
      <c r="D5" s="51" t="s">
        <v>79</v>
      </c>
      <c r="E5" s="52"/>
      <c r="F5" s="52"/>
      <c r="G5" s="53"/>
      <c r="H5" s="52"/>
    </row>
    <row r="6" spans="1:8" ht="6" customHeight="1" x14ac:dyDescent="0.25">
      <c r="A6" s="54"/>
      <c r="B6" s="49"/>
      <c r="C6" s="50"/>
      <c r="D6" s="54"/>
    </row>
    <row r="7" spans="1:8" ht="15.75" x14ac:dyDescent="0.25">
      <c r="A7" s="48" t="s">
        <v>46</v>
      </c>
      <c r="B7" s="49"/>
      <c r="C7" s="50" t="s">
        <v>0</v>
      </c>
      <c r="D7" s="51" t="s">
        <v>79</v>
      </c>
      <c r="E7" s="52"/>
      <c r="F7" s="52"/>
      <c r="G7" s="53"/>
      <c r="H7" s="52"/>
    </row>
    <row r="8" spans="1:8" x14ac:dyDescent="0.2">
      <c r="A8" s="55"/>
    </row>
    <row r="9" spans="1:8" ht="26.25" customHeight="1" x14ac:dyDescent="0.35">
      <c r="A9" s="99" t="s">
        <v>44</v>
      </c>
    </row>
    <row r="10" spans="1:8" ht="6" customHeight="1" x14ac:dyDescent="0.3">
      <c r="A10" s="56"/>
    </row>
    <row r="11" spans="1:8" ht="12.95" customHeight="1" x14ac:dyDescent="0.2">
      <c r="A11" s="57" t="s">
        <v>7</v>
      </c>
      <c r="G11" s="47" t="s">
        <v>42</v>
      </c>
      <c r="H11" s="58">
        <v>0</v>
      </c>
    </row>
    <row r="12" spans="1:8" ht="6" customHeight="1" x14ac:dyDescent="0.2">
      <c r="A12" s="59"/>
    </row>
    <row r="13" spans="1:8" ht="12.95" customHeight="1" x14ac:dyDescent="0.2">
      <c r="A13" s="57" t="s">
        <v>11</v>
      </c>
      <c r="B13" s="60" t="s">
        <v>54</v>
      </c>
      <c r="C13" s="59"/>
      <c r="D13" s="59"/>
      <c r="E13" s="60" t="s">
        <v>53</v>
      </c>
      <c r="F13" s="59"/>
      <c r="G13" s="47" t="s">
        <v>42</v>
      </c>
      <c r="H13" s="58"/>
    </row>
    <row r="14" spans="1:8" ht="6" customHeight="1" x14ac:dyDescent="0.2">
      <c r="H14" s="47"/>
    </row>
    <row r="15" spans="1:8" ht="12.95" customHeight="1" x14ac:dyDescent="0.2">
      <c r="A15" s="57" t="s">
        <v>8</v>
      </c>
    </row>
    <row r="16" spans="1:8" ht="12.95" customHeight="1" x14ac:dyDescent="0.2">
      <c r="A16" s="60" t="s">
        <v>9</v>
      </c>
      <c r="E16" s="59"/>
      <c r="F16" s="61" t="s">
        <v>55</v>
      </c>
      <c r="G16" s="47" t="s">
        <v>42</v>
      </c>
      <c r="H16" s="46">
        <v>75000</v>
      </c>
    </row>
    <row r="17" spans="1:8" ht="6" customHeight="1" x14ac:dyDescent="0.2">
      <c r="H17" s="47"/>
    </row>
    <row r="18" spans="1:8" ht="12.95" customHeight="1" x14ac:dyDescent="0.2">
      <c r="A18" s="57" t="s">
        <v>12</v>
      </c>
    </row>
    <row r="19" spans="1:8" ht="12.95" customHeight="1" x14ac:dyDescent="0.2">
      <c r="A19" s="57" t="s">
        <v>40</v>
      </c>
      <c r="F19" s="61" t="s">
        <v>10</v>
      </c>
      <c r="G19" s="47" t="s">
        <v>42</v>
      </c>
      <c r="H19" s="46">
        <v>30000</v>
      </c>
    </row>
    <row r="20" spans="1:8" ht="6" customHeight="1" x14ac:dyDescent="0.2"/>
    <row r="21" spans="1:8" ht="12.95" customHeight="1" x14ac:dyDescent="0.2">
      <c r="A21" s="57" t="s">
        <v>56</v>
      </c>
      <c r="F21" s="61"/>
    </row>
    <row r="22" spans="1:8" ht="12.95" customHeight="1" x14ac:dyDescent="0.2">
      <c r="A22" s="60" t="s">
        <v>57</v>
      </c>
      <c r="F22" s="61" t="s">
        <v>10</v>
      </c>
      <c r="G22" s="47" t="s">
        <v>42</v>
      </c>
      <c r="H22" s="46">
        <v>35000</v>
      </c>
    </row>
    <row r="23" spans="1:8" ht="6" customHeight="1" x14ac:dyDescent="0.2"/>
    <row r="24" spans="1:8" ht="12.95" customHeight="1" x14ac:dyDescent="0.25">
      <c r="A24" s="57" t="s">
        <v>52</v>
      </c>
      <c r="C24" s="47"/>
      <c r="E24" s="62"/>
      <c r="H24" s="62"/>
    </row>
    <row r="25" spans="1:8" ht="12.95" customHeight="1" x14ac:dyDescent="0.2">
      <c r="A25" s="63" t="s">
        <v>13</v>
      </c>
      <c r="B25" s="64"/>
      <c r="C25" s="63" t="s">
        <v>14</v>
      </c>
      <c r="E25" s="46" t="s">
        <v>47</v>
      </c>
      <c r="F25" s="65"/>
      <c r="G25" s="47" t="s">
        <v>42</v>
      </c>
      <c r="H25" s="46">
        <f>(B25*F25)</f>
        <v>0</v>
      </c>
    </row>
    <row r="26" spans="1:8" ht="6" customHeight="1" x14ac:dyDescent="0.2">
      <c r="A26" s="63"/>
      <c r="C26" s="63"/>
      <c r="E26" s="47"/>
    </row>
    <row r="27" spans="1:8" ht="12.95" customHeight="1" x14ac:dyDescent="0.2">
      <c r="A27" s="57" t="s">
        <v>60</v>
      </c>
      <c r="F27" s="61" t="s">
        <v>10</v>
      </c>
      <c r="G27" s="47" t="s">
        <v>42</v>
      </c>
      <c r="H27" s="46">
        <v>30000</v>
      </c>
    </row>
    <row r="28" spans="1:8" ht="6.75" customHeight="1" x14ac:dyDescent="0.2">
      <c r="A28" s="57"/>
    </row>
    <row r="29" spans="1:8" ht="12.95" customHeight="1" x14ac:dyDescent="0.2">
      <c r="A29" s="57" t="s">
        <v>61</v>
      </c>
      <c r="F29" s="61" t="s">
        <v>10</v>
      </c>
      <c r="G29" s="47" t="s">
        <v>42</v>
      </c>
      <c r="H29" s="66">
        <v>10000</v>
      </c>
    </row>
    <row r="30" spans="1:8" ht="6" customHeight="1" x14ac:dyDescent="0.3">
      <c r="A30" s="56"/>
    </row>
    <row r="31" spans="1:8" s="70" customFormat="1" ht="15" x14ac:dyDescent="0.25">
      <c r="A31" s="67" t="s">
        <v>28</v>
      </c>
      <c r="B31" s="62"/>
      <c r="C31" s="62"/>
      <c r="D31" s="68"/>
      <c r="E31" s="69"/>
      <c r="G31" s="47" t="s">
        <v>42</v>
      </c>
      <c r="H31" s="55">
        <f>SUM(H11:H29)</f>
        <v>180000</v>
      </c>
    </row>
    <row r="32" spans="1:8" s="70" customFormat="1" ht="6" customHeight="1" x14ac:dyDescent="0.25">
      <c r="A32" s="62"/>
      <c r="B32" s="62"/>
      <c r="C32" s="62"/>
      <c r="D32" s="68"/>
      <c r="E32" s="69"/>
      <c r="G32" s="47"/>
      <c r="H32" s="62"/>
    </row>
    <row r="33" spans="1:8" ht="14.25" customHeight="1" x14ac:dyDescent="0.25">
      <c r="A33" s="71" t="s">
        <v>68</v>
      </c>
      <c r="B33" s="62"/>
      <c r="C33" s="65">
        <v>20</v>
      </c>
      <c r="D33" s="46" t="s">
        <v>48</v>
      </c>
      <c r="E33" s="46">
        <f>(H31/100*C33)</f>
        <v>36000</v>
      </c>
      <c r="G33" s="47" t="s">
        <v>42</v>
      </c>
      <c r="H33" s="55">
        <f>(E33-H35)</f>
        <v>36000</v>
      </c>
    </row>
    <row r="34" spans="1:8" ht="5.25" customHeight="1" x14ac:dyDescent="0.2">
      <c r="A34" s="71"/>
      <c r="B34" s="55"/>
      <c r="C34" s="55"/>
      <c r="D34" s="47"/>
      <c r="E34" s="50"/>
      <c r="H34" s="55"/>
    </row>
    <row r="35" spans="1:8" x14ac:dyDescent="0.2">
      <c r="A35" s="74" t="s">
        <v>49</v>
      </c>
      <c r="B35" s="55"/>
      <c r="C35" s="59" t="s">
        <v>51</v>
      </c>
      <c r="D35" s="47"/>
      <c r="E35" s="50"/>
      <c r="G35" s="47" t="s">
        <v>42</v>
      </c>
      <c r="H35" s="73">
        <v>0</v>
      </c>
    </row>
    <row r="36" spans="1:8" ht="5.25" customHeight="1" x14ac:dyDescent="0.2">
      <c r="A36" s="57"/>
      <c r="D36" s="47"/>
      <c r="E36" s="50"/>
    </row>
    <row r="37" spans="1:8" x14ac:dyDescent="0.2">
      <c r="A37" s="71" t="s">
        <v>16</v>
      </c>
      <c r="C37" s="75" t="s">
        <v>3</v>
      </c>
      <c r="D37" s="47"/>
      <c r="E37" s="50"/>
      <c r="G37" s="47" t="s">
        <v>42</v>
      </c>
      <c r="H37" s="55">
        <f>(H31-H33-H35)</f>
        <v>144000</v>
      </c>
    </row>
    <row r="38" spans="1:8" ht="5.25" customHeight="1" x14ac:dyDescent="0.2">
      <c r="A38" s="57"/>
      <c r="D38" s="47"/>
      <c r="E38" s="50"/>
    </row>
    <row r="39" spans="1:8" x14ac:dyDescent="0.2">
      <c r="A39" s="71" t="s">
        <v>69</v>
      </c>
      <c r="B39" s="59"/>
      <c r="C39" s="59" t="s">
        <v>33</v>
      </c>
      <c r="D39" s="47"/>
      <c r="E39" s="50"/>
      <c r="G39" s="47" t="s">
        <v>42</v>
      </c>
      <c r="H39" s="55">
        <f>ROUND((H31/3*2)*20,0)/20</f>
        <v>120000</v>
      </c>
    </row>
    <row r="40" spans="1:8" ht="5.25" customHeight="1" x14ac:dyDescent="0.2">
      <c r="A40" s="71"/>
      <c r="C40" s="59"/>
      <c r="D40" s="47"/>
      <c r="E40" s="50"/>
    </row>
    <row r="41" spans="1:8" x14ac:dyDescent="0.2">
      <c r="A41" s="71" t="s">
        <v>17</v>
      </c>
      <c r="B41" s="59"/>
      <c r="C41" s="76" t="s">
        <v>34</v>
      </c>
      <c r="D41" s="47"/>
      <c r="E41" s="50"/>
      <c r="G41" s="47" t="s">
        <v>42</v>
      </c>
      <c r="H41" s="55">
        <f>(H37-H39)</f>
        <v>24000</v>
      </c>
    </row>
    <row r="42" spans="1:8" ht="5.25" customHeight="1" x14ac:dyDescent="0.2">
      <c r="D42" s="47"/>
      <c r="E42" s="50"/>
    </row>
    <row r="43" spans="1:8" x14ac:dyDescent="0.2">
      <c r="A43" s="71" t="s">
        <v>71</v>
      </c>
      <c r="C43" s="65">
        <v>1</v>
      </c>
      <c r="D43" s="75" t="s">
        <v>67</v>
      </c>
      <c r="E43" s="50"/>
      <c r="G43" s="47" t="s">
        <v>42</v>
      </c>
      <c r="H43" s="55">
        <f>(H31/100*1)</f>
        <v>1800</v>
      </c>
    </row>
    <row r="44" spans="1:8" ht="5.25" customHeight="1" x14ac:dyDescent="0.2">
      <c r="A44" s="57"/>
      <c r="D44" s="47"/>
      <c r="E44" s="50"/>
    </row>
    <row r="45" spans="1:8" x14ac:dyDescent="0.2">
      <c r="A45" s="71" t="s">
        <v>37</v>
      </c>
      <c r="B45" s="59"/>
      <c r="C45" s="59"/>
      <c r="D45" s="47"/>
      <c r="E45" s="50"/>
      <c r="G45" s="46"/>
    </row>
    <row r="46" spans="1:8" x14ac:dyDescent="0.2">
      <c r="A46" s="60" t="s">
        <v>38</v>
      </c>
      <c r="B46" s="59"/>
      <c r="C46" s="59"/>
      <c r="D46" s="47"/>
      <c r="E46" s="50"/>
      <c r="G46" s="47" t="s">
        <v>42</v>
      </c>
      <c r="H46" s="77">
        <f>ROUND((H41/15)*20,0)/20</f>
        <v>1600</v>
      </c>
    </row>
    <row r="47" spans="1:8" ht="6" customHeight="1" x14ac:dyDescent="0.2"/>
    <row r="48" spans="1:8" ht="23.25" customHeight="1" x14ac:dyDescent="0.35">
      <c r="A48" s="99" t="s">
        <v>43</v>
      </c>
    </row>
    <row r="49" spans="1:8" ht="6" customHeight="1" x14ac:dyDescent="0.2">
      <c r="H49" s="47"/>
    </row>
    <row r="50" spans="1:8" ht="12.95" customHeight="1" x14ac:dyDescent="0.2">
      <c r="A50" s="57" t="s">
        <v>72</v>
      </c>
      <c r="C50" s="65">
        <v>5</v>
      </c>
      <c r="D50" s="46" t="s">
        <v>41</v>
      </c>
      <c r="E50" s="59"/>
      <c r="G50" s="47" t="s">
        <v>42</v>
      </c>
      <c r="H50" s="47">
        <f>ROUND((H39/100*C50)*20,0)/20</f>
        <v>6000</v>
      </c>
    </row>
    <row r="51" spans="1:8" ht="6" customHeight="1" x14ac:dyDescent="0.2">
      <c r="A51" s="57"/>
      <c r="H51" s="47"/>
    </row>
    <row r="52" spans="1:8" ht="12.95" customHeight="1" x14ac:dyDescent="0.2">
      <c r="A52" s="57" t="s">
        <v>73</v>
      </c>
      <c r="C52" s="65">
        <v>5</v>
      </c>
      <c r="D52" s="46" t="s">
        <v>41</v>
      </c>
      <c r="E52" s="59"/>
      <c r="G52" s="47" t="s">
        <v>42</v>
      </c>
      <c r="H52" s="47">
        <f>ROUND((H41/100*C52)*20,0)/20</f>
        <v>1200</v>
      </c>
    </row>
    <row r="53" spans="1:8" ht="6" customHeight="1" x14ac:dyDescent="0.2">
      <c r="H53" s="47"/>
    </row>
    <row r="54" spans="1:8" ht="12.95" customHeight="1" x14ac:dyDescent="0.2">
      <c r="A54" s="103" t="s">
        <v>70</v>
      </c>
      <c r="C54" s="65">
        <v>15</v>
      </c>
      <c r="D54" s="46" t="s">
        <v>66</v>
      </c>
      <c r="G54" s="47" t="s">
        <v>42</v>
      </c>
      <c r="H54" s="47">
        <f>ROUND((H46)*20,0)/20</f>
        <v>1600</v>
      </c>
    </row>
    <row r="55" spans="1:8" ht="6" customHeight="1" x14ac:dyDescent="0.2">
      <c r="H55" s="47"/>
    </row>
    <row r="56" spans="1:8" s="55" customFormat="1" ht="12.95" customHeight="1" x14ac:dyDescent="0.2">
      <c r="A56" s="71" t="s">
        <v>74</v>
      </c>
      <c r="C56" s="59" t="s">
        <v>65</v>
      </c>
      <c r="G56" s="47" t="s">
        <v>42</v>
      </c>
      <c r="H56" s="77">
        <f>SUM(H50:H54)</f>
        <v>8800</v>
      </c>
    </row>
    <row r="57" spans="1:8" ht="6" customHeight="1" x14ac:dyDescent="0.2">
      <c r="A57" s="57"/>
      <c r="C57" s="59"/>
      <c r="H57" s="47"/>
    </row>
    <row r="58" spans="1:8" s="62" customFormat="1" ht="12.95" customHeight="1" x14ac:dyDescent="0.25">
      <c r="A58" s="67" t="s">
        <v>75</v>
      </c>
      <c r="C58" s="59" t="s">
        <v>65</v>
      </c>
      <c r="G58" s="47" t="s">
        <v>42</v>
      </c>
      <c r="H58" s="78">
        <f>ROUND((H56/12)*20,0)/20</f>
        <v>733.35</v>
      </c>
    </row>
    <row r="59" spans="1:8" s="62" customFormat="1" ht="6.75" customHeight="1" x14ac:dyDescent="0.25">
      <c r="A59" s="79"/>
      <c r="B59" s="80"/>
      <c r="C59" s="81"/>
      <c r="D59" s="80"/>
      <c r="E59" s="80"/>
      <c r="F59" s="80"/>
      <c r="G59" s="82"/>
      <c r="H59" s="83"/>
    </row>
    <row r="60" spans="1:8" ht="6.75" customHeight="1" x14ac:dyDescent="0.2">
      <c r="A60" s="84"/>
      <c r="B60" s="84"/>
      <c r="C60" s="84"/>
      <c r="D60" s="84"/>
      <c r="E60" s="84"/>
      <c r="F60" s="84"/>
      <c r="G60" s="85"/>
      <c r="H60" s="85"/>
    </row>
    <row r="61" spans="1:8" ht="12.95" customHeight="1" x14ac:dyDescent="0.2">
      <c r="A61" s="57" t="s">
        <v>18</v>
      </c>
      <c r="C61" s="59"/>
      <c r="G61" s="47" t="s">
        <v>42</v>
      </c>
      <c r="H61" s="47">
        <f>ROUND((H43)*20,0)/20</f>
        <v>1800</v>
      </c>
    </row>
    <row r="62" spans="1:8" ht="6" customHeight="1" x14ac:dyDescent="0.2">
      <c r="H62" s="47"/>
    </row>
    <row r="63" spans="1:8" s="55" customFormat="1" ht="12.95" customHeight="1" x14ac:dyDescent="0.2">
      <c r="A63" s="71" t="s">
        <v>76</v>
      </c>
      <c r="C63" s="59" t="s">
        <v>64</v>
      </c>
      <c r="G63" s="47" t="s">
        <v>42</v>
      </c>
      <c r="H63" s="77">
        <f>(H56+H61)</f>
        <v>10600</v>
      </c>
    </row>
    <row r="64" spans="1:8" ht="6" customHeight="1" x14ac:dyDescent="0.2">
      <c r="A64" s="57"/>
      <c r="C64" s="59"/>
      <c r="H64" s="47"/>
    </row>
    <row r="65" spans="1:8" s="54" customFormat="1" ht="12.95" customHeight="1" x14ac:dyDescent="0.25">
      <c r="A65" s="86" t="s">
        <v>77</v>
      </c>
      <c r="B65" s="87"/>
      <c r="C65" s="59" t="s">
        <v>64</v>
      </c>
      <c r="D65" s="87"/>
      <c r="E65" s="87"/>
      <c r="F65" s="87"/>
      <c r="G65" s="47" t="s">
        <v>42</v>
      </c>
      <c r="H65" s="88">
        <f>ROUND((H63/12)*20,0)/20</f>
        <v>883.35</v>
      </c>
    </row>
    <row r="66" spans="1:8" s="89" customFormat="1" ht="6" customHeight="1" x14ac:dyDescent="0.25">
      <c r="G66" s="90"/>
      <c r="H66" s="91"/>
    </row>
    <row r="67" spans="1:8" s="89" customFormat="1" ht="12.95" customHeight="1" x14ac:dyDescent="0.25">
      <c r="A67" s="92" t="s">
        <v>78</v>
      </c>
      <c r="B67" s="93"/>
      <c r="C67" s="93"/>
      <c r="D67" s="93"/>
      <c r="E67" s="93"/>
      <c r="F67" s="93"/>
      <c r="G67" s="47" t="s">
        <v>42</v>
      </c>
      <c r="H67" s="94">
        <f>(H65*3)</f>
        <v>2650.05</v>
      </c>
    </row>
    <row r="68" spans="1:8" s="89" customFormat="1" ht="9" customHeight="1" x14ac:dyDescent="0.25">
      <c r="A68" s="95"/>
      <c r="B68" s="93"/>
      <c r="C68" s="93"/>
      <c r="D68" s="93"/>
      <c r="E68" s="93"/>
      <c r="F68" s="93"/>
    </row>
    <row r="69" spans="1:8" ht="12.95" customHeight="1" x14ac:dyDescent="0.2">
      <c r="A69" s="96" t="s">
        <v>62</v>
      </c>
      <c r="B69" s="72"/>
      <c r="C69" s="72"/>
      <c r="D69" s="72"/>
      <c r="E69" s="72"/>
      <c r="F69" s="102">
        <f>(H27+H29)</f>
        <v>40000</v>
      </c>
      <c r="G69" s="97" t="s">
        <v>39</v>
      </c>
      <c r="H69" s="98"/>
    </row>
    <row r="70" spans="1:8" ht="12.95" customHeight="1" x14ac:dyDescent="0.2">
      <c r="A70" s="96" t="s">
        <v>63</v>
      </c>
    </row>
    <row r="71" spans="1:8" ht="6" customHeight="1" x14ac:dyDescent="0.2">
      <c r="A71" s="57"/>
    </row>
    <row r="72" spans="1:8" ht="24.75" customHeight="1" x14ac:dyDescent="0.2">
      <c r="A72" s="104" t="s">
        <v>50</v>
      </c>
      <c r="B72" s="104"/>
      <c r="C72" s="104"/>
      <c r="D72" s="104"/>
      <c r="E72" s="104"/>
      <c r="F72" s="104"/>
      <c r="G72" s="82"/>
      <c r="H72" s="66"/>
    </row>
  </sheetData>
  <sheetProtection password="CE28" sheet="1" objects="1" scenarios="1" selectLockedCells="1"/>
  <customSheetViews>
    <customSheetView guid="{6A0EA650-29F8-4030-AE3D-BA05D9464A0E}" showGridLines="0" showRuler="0">
      <selection activeCell="L19" sqref="L19"/>
      <pageMargins left="0.78740157480314965" right="0.59055118110236227" top="0.78740157480314965" bottom="0.59055118110236227" header="0.51181102362204722" footer="0.31496062992125984"/>
      <pageSetup paperSize="9" orientation="portrait" verticalDpi="0" r:id="rId1"/>
      <headerFooter alignWithMargins="0">
        <oddHeader>&amp;L&amp;"Arial Narrow,Standard"&amp;8date : 26.02.07/pt&amp;R&amp;"Arial Narrow,Standard"&amp;8page : &amp;P</oddHeader>
        <oddFooter>&amp;L&amp;"Arial Narrow,Fett"&amp;8CLERC&amp;"Arial Narrow,Standard"
entreprise générale SA&amp;C&amp;"Arial Narrow,Standard"&amp;8Tel. : 026/492 54 50
Fax. : 026/492 54 58
Nat.: 079/434 73 67&amp;R&amp;"Arial Narrow,Standard"&amp;8Hauptstrasse 54
3186 Düdingen</oddFooter>
      </headerFooter>
    </customSheetView>
    <customSheetView guid="{60789CE9-BDA0-4B60-B1DB-8D41CD8AC6A3}" showPageBreaks="1" showGridLines="0" showRuler="0">
      <selection activeCell="D5" sqref="D5"/>
      <pageMargins left="0.78740157480314965" right="0.59055118110236227" top="0.78740157480314965" bottom="0.59055118110236227" header="0.51181102362204722" footer="0.31496062992125984"/>
      <pageSetup paperSize="9" orientation="portrait" verticalDpi="0" r:id="rId2"/>
      <headerFooter alignWithMargins="0">
        <oddHeader>&amp;L&amp;"Verdana,Standard"&amp;6Datum : 26.02.07/pt&amp;R&amp;"Verdana,Standard"&amp;6Seite : 1</oddHeader>
        <oddFooter>&amp;L&amp;"Verdana,Fett"&amp;6CLERC&amp;"Verdana,Standard"
Generalunternehmung AG&amp;C&amp;"Verdana,Standard"&amp;6Tel  026 492 54 50
Fax  026 492 54 58
Email  info@clerc.ch&amp;R&amp;"Verdana,Standard"&amp;6Hauptstrasse 54
3186 Düdingen</oddFooter>
      </headerFooter>
    </customSheetView>
  </customSheetViews>
  <mergeCells count="1">
    <mergeCell ref="A72:F72"/>
  </mergeCells>
  <phoneticPr fontId="1" type="noConversion"/>
  <pageMargins left="0.78740157480314965" right="0.59055118110236227" top="0.78740157480314965" bottom="0.39370078740157483" header="0.51181102362204722" footer="0.11811023622047245"/>
  <pageSetup paperSize="9" orientation="portrait" r:id="rId3"/>
  <headerFooter alignWithMargins="0">
    <oddHeader>&amp;L&amp;"-,Standard"&amp;6Datum : 21.02.2023/pt</oddHeader>
    <oddFooter>&amp;L&amp;"-,Fett"&amp;6CLERC&amp;"-,Standard"
Generalunternehmung AG&amp;C&amp;"-,Standard"&amp;6Tel   026 492 54 50
Email   info@clerc.ch&amp;R&amp;"-,Standard"&amp;6Hauptstrasse 54
3186 Düdingen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showGridLines="0" workbookViewId="0">
      <selection activeCell="I17" sqref="I17"/>
    </sheetView>
  </sheetViews>
  <sheetFormatPr baseColWidth="10" defaultRowHeight="12.75" x14ac:dyDescent="0.2"/>
  <cols>
    <col min="1" max="1" width="11.42578125" style="2"/>
    <col min="2" max="2" width="2" style="2" customWidth="1"/>
    <col min="3" max="3" width="17.5703125" style="2" customWidth="1"/>
    <col min="4" max="4" width="2.85546875" style="2" customWidth="1"/>
    <col min="5" max="5" width="9.85546875" style="2" customWidth="1"/>
    <col min="6" max="6" width="6.28515625" style="2" customWidth="1"/>
    <col min="7" max="7" width="15.42578125" style="2" customWidth="1"/>
    <col min="8" max="8" width="8.7109375" style="10" customWidth="1"/>
    <col min="9" max="9" width="15.42578125" style="2" customWidth="1"/>
    <col min="10" max="16384" width="11.42578125" style="2"/>
  </cols>
  <sheetData>
    <row r="1" spans="1:9" ht="9" customHeight="1" x14ac:dyDescent="0.2">
      <c r="A1" s="1"/>
      <c r="B1" s="1"/>
      <c r="C1" s="1"/>
      <c r="D1" s="1"/>
      <c r="E1" s="1"/>
      <c r="F1" s="1"/>
      <c r="G1" s="1"/>
      <c r="H1" s="24"/>
      <c r="I1" s="1"/>
    </row>
    <row r="2" spans="1:9" ht="15.75" customHeight="1" x14ac:dyDescent="0.2">
      <c r="A2" s="31" t="s">
        <v>5</v>
      </c>
      <c r="B2" s="1"/>
      <c r="C2" s="1"/>
      <c r="D2" s="1"/>
      <c r="E2" s="1"/>
      <c r="F2" s="1"/>
      <c r="G2" s="1"/>
      <c r="H2" s="24"/>
      <c r="I2" s="1"/>
    </row>
    <row r="3" spans="1:9" s="4" customFormat="1" ht="22.5" x14ac:dyDescent="0.3">
      <c r="A3" s="42" t="s">
        <v>6</v>
      </c>
      <c r="B3" s="3"/>
      <c r="C3" s="3"/>
      <c r="D3" s="3"/>
      <c r="E3" s="3"/>
      <c r="F3" s="3"/>
      <c r="G3" s="3"/>
      <c r="H3" s="24"/>
      <c r="I3" s="3"/>
    </row>
    <row r="5" spans="1:9" x14ac:dyDescent="0.2">
      <c r="A5" s="32" t="s">
        <v>25</v>
      </c>
    </row>
    <row r="7" spans="1:9" ht="15" x14ac:dyDescent="0.2">
      <c r="A7" s="33" t="s">
        <v>4</v>
      </c>
      <c r="B7" s="5"/>
      <c r="C7" s="6"/>
      <c r="D7" s="5" t="s">
        <v>0</v>
      </c>
      <c r="E7" s="34" t="str">
        <f>('Finanzierung Eigenkapital -20%'!D5)</f>
        <v>c</v>
      </c>
    </row>
    <row r="8" spans="1:9" ht="17.25" customHeight="1" x14ac:dyDescent="0.2">
      <c r="A8" s="6"/>
      <c r="B8" s="5"/>
      <c r="C8" s="6"/>
      <c r="D8" s="5"/>
      <c r="E8" s="35"/>
    </row>
    <row r="9" spans="1:9" ht="15" x14ac:dyDescent="0.2">
      <c r="A9" s="33" t="s">
        <v>26</v>
      </c>
      <c r="B9" s="5"/>
      <c r="C9" s="6"/>
      <c r="D9" s="5" t="s">
        <v>0</v>
      </c>
      <c r="E9" s="34" t="str">
        <f>('Finanzierung Eigenkapital -20%'!D7)</f>
        <v>c</v>
      </c>
      <c r="F9" s="6"/>
      <c r="G9" s="6"/>
      <c r="I9" s="6"/>
    </row>
    <row r="10" spans="1:9" x14ac:dyDescent="0.2">
      <c r="A10" s="7"/>
    </row>
    <row r="12" spans="1:9" ht="5.25" customHeight="1" x14ac:dyDescent="0.2"/>
    <row r="13" spans="1:9" ht="20.25" customHeight="1" x14ac:dyDescent="0.25">
      <c r="A13" s="43" t="s">
        <v>27</v>
      </c>
    </row>
    <row r="14" spans="1:9" ht="24" customHeight="1" x14ac:dyDescent="0.2"/>
    <row r="15" spans="1:9" s="9" customFormat="1" ht="14.25" x14ac:dyDescent="0.2">
      <c r="A15" s="38" t="s">
        <v>28</v>
      </c>
      <c r="B15" s="8"/>
      <c r="C15" s="8"/>
      <c r="E15" s="8"/>
      <c r="F15" s="8"/>
      <c r="G15" s="8"/>
      <c r="H15" s="10" t="s">
        <v>2</v>
      </c>
      <c r="I15" s="9">
        <f>('Finanzierung Eigenkapital -20%'!H31)</f>
        <v>180000</v>
      </c>
    </row>
    <row r="16" spans="1:9" s="9" customFormat="1" ht="6" customHeight="1" x14ac:dyDescent="0.2">
      <c r="A16" s="38"/>
      <c r="B16" s="8"/>
      <c r="C16" s="8"/>
      <c r="E16" s="8"/>
      <c r="F16" s="8"/>
      <c r="G16" s="8"/>
      <c r="H16" s="10"/>
    </row>
    <row r="17" spans="1:9" x14ac:dyDescent="0.2">
      <c r="A17" s="37" t="s">
        <v>15</v>
      </c>
      <c r="B17" s="7"/>
      <c r="C17" s="7"/>
      <c r="F17" s="10">
        <f>(I17*100/I15)</f>
        <v>0</v>
      </c>
      <c r="G17" s="17" t="s">
        <v>1</v>
      </c>
      <c r="H17" s="10" t="s">
        <v>2</v>
      </c>
      <c r="I17" s="21"/>
    </row>
    <row r="18" spans="1:9" x14ac:dyDescent="0.2">
      <c r="A18" s="37"/>
    </row>
    <row r="19" spans="1:9" x14ac:dyDescent="0.2">
      <c r="A19" s="37" t="s">
        <v>29</v>
      </c>
      <c r="B19" s="17"/>
      <c r="C19" s="17"/>
      <c r="D19" s="17"/>
      <c r="E19" s="17"/>
      <c r="F19" s="17"/>
      <c r="G19" s="7"/>
      <c r="H19" s="10" t="s">
        <v>2</v>
      </c>
      <c r="I19" s="2">
        <f>(I15-I17)</f>
        <v>180000</v>
      </c>
    </row>
    <row r="20" spans="1:9" x14ac:dyDescent="0.2">
      <c r="A20" s="37"/>
    </row>
    <row r="21" spans="1:9" x14ac:dyDescent="0.2">
      <c r="A21" s="37" t="s">
        <v>18</v>
      </c>
      <c r="F21" s="2">
        <v>1</v>
      </c>
      <c r="G21" s="2" t="s">
        <v>1</v>
      </c>
      <c r="H21" s="10" t="s">
        <v>2</v>
      </c>
      <c r="I21" s="2">
        <f>(I15/100*F21)</f>
        <v>1800</v>
      </c>
    </row>
    <row r="23" spans="1:9" ht="6" customHeight="1" x14ac:dyDescent="0.2"/>
    <row r="24" spans="1:9" ht="17.25" customHeight="1" x14ac:dyDescent="0.2"/>
    <row r="25" spans="1:9" ht="4.5" customHeight="1" x14ac:dyDescent="0.2"/>
    <row r="26" spans="1:9" ht="24.75" customHeight="1" x14ac:dyDescent="0.25">
      <c r="A26" s="43" t="s">
        <v>19</v>
      </c>
    </row>
    <row r="27" spans="1:9" ht="15.75" customHeight="1" x14ac:dyDescent="0.2"/>
    <row r="28" spans="1:9" ht="18.75" customHeight="1" x14ac:dyDescent="0.2">
      <c r="A28" s="11" t="s">
        <v>30</v>
      </c>
      <c r="C28" s="12"/>
      <c r="E28" s="12"/>
      <c r="F28" s="22">
        <v>4</v>
      </c>
      <c r="G28" s="2" t="s">
        <v>1</v>
      </c>
      <c r="H28" s="10" t="s">
        <v>2</v>
      </c>
      <c r="I28" s="2">
        <f>(I19/100*F28)</f>
        <v>7200</v>
      </c>
    </row>
    <row r="29" spans="1:9" ht="6" customHeight="1" x14ac:dyDescent="0.2">
      <c r="D29" s="18"/>
      <c r="I29" s="7"/>
    </row>
    <row r="30" spans="1:9" s="8" customFormat="1" ht="18.75" customHeight="1" x14ac:dyDescent="0.2">
      <c r="A30" s="39" t="s">
        <v>21</v>
      </c>
      <c r="B30" s="13"/>
      <c r="C30" s="13"/>
      <c r="D30" s="19" t="s">
        <v>22</v>
      </c>
      <c r="E30" s="13"/>
      <c r="F30" s="13"/>
      <c r="G30" s="13"/>
      <c r="H30" s="23" t="s">
        <v>2</v>
      </c>
      <c r="I30" s="13">
        <f>(I28/12)</f>
        <v>600</v>
      </c>
    </row>
    <row r="31" spans="1:9" x14ac:dyDescent="0.2">
      <c r="D31" s="18"/>
      <c r="I31" s="7"/>
    </row>
    <row r="32" spans="1:9" x14ac:dyDescent="0.2">
      <c r="A32" s="37" t="s">
        <v>18</v>
      </c>
      <c r="D32" s="18"/>
      <c r="H32" s="10" t="s">
        <v>2</v>
      </c>
      <c r="I32" s="2">
        <f>(I21)</f>
        <v>1800</v>
      </c>
    </row>
    <row r="33" spans="1:9" ht="6" customHeight="1" x14ac:dyDescent="0.2">
      <c r="D33" s="18"/>
      <c r="I33" s="7"/>
    </row>
    <row r="34" spans="1:9" s="7" customFormat="1" ht="19.5" customHeight="1" x14ac:dyDescent="0.2">
      <c r="A34" s="36" t="s">
        <v>20</v>
      </c>
      <c r="D34" s="18" t="s">
        <v>23</v>
      </c>
      <c r="H34" s="10" t="s">
        <v>2</v>
      </c>
      <c r="I34" s="7">
        <f>(I28+I32)</f>
        <v>9000</v>
      </c>
    </row>
    <row r="35" spans="1:9" ht="6" customHeight="1" x14ac:dyDescent="0.2">
      <c r="D35" s="18"/>
      <c r="I35" s="7"/>
    </row>
    <row r="36" spans="1:9" s="6" customFormat="1" ht="19.5" customHeight="1" x14ac:dyDescent="0.2">
      <c r="A36" s="40" t="s">
        <v>31</v>
      </c>
      <c r="D36" s="18" t="s">
        <v>23</v>
      </c>
      <c r="H36" s="10" t="s">
        <v>2</v>
      </c>
      <c r="I36" s="26">
        <f>(I34/12)</f>
        <v>750</v>
      </c>
    </row>
    <row r="37" spans="1:9" s="6" customFormat="1" ht="19.5" customHeight="1" x14ac:dyDescent="0.2">
      <c r="A37" s="41"/>
      <c r="H37" s="10"/>
      <c r="I37" s="26"/>
    </row>
    <row r="38" spans="1:9" s="6" customFormat="1" ht="12.75" customHeight="1" x14ac:dyDescent="0.2">
      <c r="A38" s="41" t="s">
        <v>32</v>
      </c>
      <c r="H38" s="10" t="s">
        <v>2</v>
      </c>
      <c r="I38" s="8">
        <f>(I36*3)</f>
        <v>2250</v>
      </c>
    </row>
    <row r="39" spans="1:9" ht="6" customHeight="1" x14ac:dyDescent="0.2">
      <c r="A39" s="14"/>
    </row>
    <row r="43" spans="1:9" s="15" customFormat="1" ht="12.95" customHeight="1" x14ac:dyDescent="0.2">
      <c r="A43" s="28" t="s">
        <v>35</v>
      </c>
      <c r="G43" s="16"/>
      <c r="H43" s="16"/>
    </row>
    <row r="44" spans="1:9" s="11" customFormat="1" ht="12.95" customHeight="1" x14ac:dyDescent="0.2">
      <c r="A44" s="29" t="s">
        <v>24</v>
      </c>
      <c r="G44" s="16"/>
      <c r="H44" s="16"/>
    </row>
    <row r="45" spans="1:9" s="11" customFormat="1" ht="12.95" customHeight="1" x14ac:dyDescent="0.2">
      <c r="A45" s="27"/>
      <c r="G45" s="16"/>
      <c r="H45" s="16"/>
    </row>
    <row r="46" spans="1:9" s="11" customFormat="1" ht="15" customHeight="1" x14ac:dyDescent="0.2">
      <c r="A46" s="30" t="s">
        <v>36</v>
      </c>
      <c r="G46" s="16"/>
      <c r="H46" s="16"/>
    </row>
    <row r="57" spans="1:9" x14ac:dyDescent="0.2">
      <c r="A57" s="20"/>
      <c r="B57" s="20"/>
      <c r="C57" s="20"/>
      <c r="D57" s="20"/>
      <c r="E57" s="20"/>
      <c r="F57" s="20"/>
      <c r="G57" s="20"/>
      <c r="H57" s="25"/>
      <c r="I57" s="20"/>
    </row>
  </sheetData>
  <sheetProtection password="B887" sheet="1" objects="1" scenarios="1" selectLockedCells="1"/>
  <customSheetViews>
    <customSheetView guid="{6A0EA650-29F8-4030-AE3D-BA05D9464A0E}" showGridLines="0" showRuler="0">
      <selection activeCell="G14" sqref="G14"/>
      <pageMargins left="0.78740157480314965" right="0.59055118110236227" top="0.78740157480314965" bottom="1.1811023622047245" header="0.51181102362204722" footer="0.31496062992125984"/>
      <pageSetup paperSize="9" orientation="portrait" horizontalDpi="300" verticalDpi="300" r:id="rId1"/>
      <headerFooter alignWithMargins="0">
        <oddHeader>&amp;L&amp;"Arial Narrow,Standard"&amp;8Datum : &amp;D/pt&amp;R&amp;"Arial Narrow,Standard"&amp;8Seite : &amp;P</oddHeader>
        <oddFooter>&amp;L&amp;"Arial Narrow,Fett"&amp;8CLERC&amp;"Arial Narrow,Standard"
Generalunternehmung AG&amp;C&amp;"Arial Narrow,Standard"&amp;8Tel. : 026/492 54 50
Fax. : 026/492 54 58
Nat.: 079/434 73 67&amp;R&amp;"Arial Narrow,Standard"&amp;8Hauptstrasse 54
3186 Düdingen</oddFooter>
      </headerFooter>
    </customSheetView>
    <customSheetView guid="{60789CE9-BDA0-4B60-B1DB-8D41CD8AC6A3}" showGridLines="0" showRuler="0">
      <selection activeCell="I17" sqref="I17"/>
      <pageMargins left="0.78740157480314965" right="0.59055118110236227" top="0.78740157480314965" bottom="0.59055118110236227" header="0.51181102362204722" footer="0.31496062992125984"/>
      <pageSetup paperSize="9" orientation="portrait" verticalDpi="300" r:id="rId2"/>
      <headerFooter alignWithMargins="0">
        <oddHeader>&amp;L&amp;"Verdana,Standard"&amp;6Datum : 26.02.07/pt&amp;R&amp;"Verdana,Standard"&amp;6Seite : 2</oddHeader>
        <oddFooter>&amp;L&amp;"Verdana,Fett"&amp;6CLERC&amp;"Verdana,Standard"
Generalunternehmung AG&amp;C&amp;"Verdana,Standard"&amp;6Tel  026 492 54 50
Fax  026 492 54 58
Email  info@clerc.ch&amp;R&amp;"Verdana,Standard"&amp;6Hauptstrasse 54
3186 Düdingen</oddFooter>
      </headerFooter>
    </customSheetView>
  </customSheetViews>
  <phoneticPr fontId="0" type="noConversion"/>
  <pageMargins left="0.78740157480314965" right="0.59055118110236227" top="0.78740157480314965" bottom="0.59055118110236227" header="0.51181102362204722" footer="0.11811023622047245"/>
  <pageSetup paperSize="9" orientation="portrait" verticalDpi="300" r:id="rId3"/>
  <headerFooter alignWithMargins="0">
    <oddHeader>&amp;L&amp;"Verdana,Standard"&amp;6Datum : 26.02.07/pt&amp;R&amp;"Verdana,Standard"&amp;6Seite : 2</oddHeader>
    <oddFooter>&amp;L&amp;"Verdana,Standard"&amp;6CLERC
Generalunternehmung AG&amp;C&amp;"Verdana,Standard"&amp;6Tel  026 492 54 50
Fax  026 492 54 58
Email  info@clerc.ch&amp;R&amp;"Verdana,Standard"&amp;6Hauptstrasse 54
3186 Düdingen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Finanzierung Eigenkapital -20%</vt:lpstr>
      <vt:lpstr>Finanzierung Eigenkapital +20%</vt:lpstr>
    </vt:vector>
  </TitlesOfParts>
  <Company>Clerc Bauunternehmung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Tornare Pascal</dc:creator>
  <cp:lastModifiedBy>ad01 gpl</cp:lastModifiedBy>
  <cp:lastPrinted>2023-02-22T15:03:06Z</cp:lastPrinted>
  <dcterms:created xsi:type="dcterms:W3CDTF">2001-03-22T10:32:07Z</dcterms:created>
  <dcterms:modified xsi:type="dcterms:W3CDTF">2023-03-14T10:53:20Z</dcterms:modified>
</cp:coreProperties>
</file>